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4\"/>
    </mc:Choice>
  </mc:AlternateContent>
  <xr:revisionPtr revIDLastSave="0" documentId="13_ncr:1_{04682F59-4EBC-46EA-9E7F-E78B8558B486}" xr6:coauthVersionLast="47" xr6:coauthVersionMax="47" xr10:uidLastSave="{00000000-0000-0000-0000-000000000000}"/>
  <bookViews>
    <workbookView xWindow="768" yWindow="768" windowWidth="18108" windowHeight="10920" tabRatio="796" activeTab="6" xr2:uid="{00000000-000D-0000-FFFF-FFFF00000000}"/>
  </bookViews>
  <sheets>
    <sheet name="Сводка затрат " sheetId="11" r:id="rId1"/>
    <sheet name="ССР" sheetId="2" r:id="rId2"/>
    <sheet name="ОСР 556-02-01" sheetId="3" r:id="rId3"/>
    <sheet name="ОСР 556-12-01" sheetId="4" r:id="rId4"/>
    <sheet name="ОСР-1-1" sheetId="5" r:id="rId5"/>
    <sheet name="ОСР-1-2" sheetId="6" r:id="rId6"/>
    <sheet name="ОСР-1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6" i="11" l="1"/>
  <c r="C39" i="11"/>
  <c r="C38" i="11"/>
  <c r="C37" i="11"/>
  <c r="C29" i="11"/>
  <c r="C30" i="11" s="1"/>
  <c r="C43" i="11"/>
  <c r="I40" i="11"/>
  <c r="I39" i="11"/>
  <c r="I38" i="11"/>
  <c r="I37" i="11"/>
  <c r="I36" i="11"/>
  <c r="C32" i="11" l="1"/>
  <c r="C34" i="11" s="1"/>
  <c r="C31" i="11"/>
  <c r="C40" i="11"/>
  <c r="C42" i="11" l="1"/>
  <c r="C44" i="11" s="1"/>
  <c r="C41" i="11"/>
  <c r="H73" i="2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<sst xmlns="http://schemas.openxmlformats.org/spreadsheetml/2006/main" count="299" uniqueCount="149">
  <si>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</si>
  <si>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</si>
  <si>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</si>
  <si>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</si>
  <si>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</si>
  <si>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</si>
  <si>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</si>
  <si>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</si>
  <si>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</si>
  <si>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</si>
  <si>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</si>
  <si>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</si>
  <si>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</si>
  <si>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</si>
  <si>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</si>
  <si>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</si>
  <si>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</si>
  <si>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</si>
  <si>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</si>
  <si>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</si>
  <si>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</si>
  <si>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</si>
  <si>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</si>
  <si>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</si>
  <si>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</si>
  <si>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ОС-1-1</t>
  </si>
  <si>
    <t>"Реконструкция КТП ДНС 717/100кВА с заменой на КТП 63кВА" Шенталинский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</si>
  <si>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</si>
  <si>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</si>
  <si>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</si>
  <si>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</si>
  <si>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</si>
  <si>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</si>
  <si>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</si>
  <si>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</si>
  <si>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</si>
  <si>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</si>
  <si>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</si>
  <si>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</si>
  <si>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</si>
  <si>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</si>
  <si>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</si>
  <si>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</si>
  <si>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</si>
  <si>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</si>
  <si>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</si>
  <si>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</si>
  <si>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</si>
  <si>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</si>
  <si>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</si>
  <si>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ОС-1-2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</si>
  <si>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</si>
  <si>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</si>
  <si>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</si>
  <si>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</si>
  <si>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</si>
  <si>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</si>
  <si>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</si>
  <si>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</si>
  <si>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</si>
  <si>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</si>
  <si>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</si>
  <si>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</si>
  <si>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</si>
  <si>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</si>
  <si>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</si>
  <si>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</si>
  <si>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</si>
  <si>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</si>
  <si>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</si>
  <si>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</si>
  <si>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</si>
  <si>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</si>
  <si>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</si>
  <si>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</si>
  <si>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</si>
  <si>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</si>
  <si>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</si>
  <si>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</si>
  <si>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</si>
  <si>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</si>
  <si>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</si>
  <si>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</si>
  <si>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</si>
  <si>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</si>
  <si>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</si>
  <si>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ОСР-1-1</t>
  </si>
  <si>
    <t>ЛС-1-1</t>
  </si>
  <si>
    <t>Установка КТП</t>
  </si>
  <si>
    <t>ОБЪЕКТНЫЙ СМЕТНЫЙ РАСЧЕТ № ОСР-1-2</t>
  </si>
  <si>
    <t>Установка КТП ПНР</t>
  </si>
  <si>
    <t>ОБЪЕКТНЫЙ СМЕТНЫЙ РАСЧЕТ № ОСР-1-12-01</t>
  </si>
  <si>
    <t>Реконструкция КТП ДНС 717/100кВА с заменой на КТП 63кВА Шенталинский район Самарская область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</si>
  <si>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</si>
  <si>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</si>
  <si>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</si>
  <si>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</si>
  <si>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</si>
  <si>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</si>
  <si>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</si>
  <si>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</si>
  <si>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</si>
  <si>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</si>
  <si>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</si>
  <si>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</si>
  <si>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</si>
  <si>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</si>
  <si>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</si>
  <si>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</si>
  <si>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</si>
  <si>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</si>
  <si>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ОСР-1-1</t>
  </si>
  <si>
    <t>шт</t>
  </si>
  <si>
    <t>Монтаж (реконструкция) КТП (киоск)</t>
  </si>
  <si>
    <t>ОСР-1-2</t>
  </si>
  <si>
    <t>ОСР-1-12-01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</si>
  <si>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</si>
  <si>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</si>
  <si>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</si>
  <si>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</si>
  <si>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</si>
  <si>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</si>
  <si>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</si>
  <si>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</si>
  <si>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</si>
  <si>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</si>
  <si>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</si>
  <si>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63/10/0,4 тупиковая, напряжением 10/0,4</t>
  </si>
  <si>
    <t>10/0.4</t>
  </si>
  <si>
    <t>КП Исх. №27 от 02.02.2024г "ВЭМ"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</si>
  <si>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</si>
  <si>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ВСЕГО ПО ОБЪЕКТУ</t>
  </si>
  <si>
    <t>Итого с учётом понижающего коэффициента</t>
  </si>
  <si>
    <t>Понижающий коэффициент</t>
  </si>
  <si>
    <t>Итого, сметная стоимость в прогнозном уровне цен*)</t>
  </si>
  <si>
    <t>Сметная стоимость:</t>
  </si>
  <si>
    <t>2027 год</t>
  </si>
  <si>
    <t>Расчет индекса по п.118</t>
  </si>
  <si>
    <t>Индекс-дефляторы</t>
  </si>
  <si>
    <t>год реализации</t>
  </si>
  <si>
    <t>Письмо Минэкономразвития РФ № 35132-ПК/Д03и от 02.10.2024</t>
  </si>
  <si>
    <t>2026 год</t>
  </si>
  <si>
    <t>Объектов производственного назначения, тыс. руб.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</si>
  <si>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</si>
  <si>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</si>
  <si>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</si>
  <si>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 xml:space="preserve">  НДС (20%)</t>
  </si>
  <si>
    <t>P_0424</t>
  </si>
  <si>
    <t>Реконструкция КТП АЛД 305 10/0,4/63 кВА с заменой КТП 10/0,4/63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</si>
</sst>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\ ##0.00_-;\-* #\ ##0.00_-;_-* &quot;-&quot;??_-;_-@_-"/>
    <numFmt numFmtId="167" formatCode="_-* #\ ##0.0_-;\-* #\ ##0.0_-;_-* &quot;-&quot;??_-;_-@_-"/>
    <numFmt numFmtId="168" formatCode="#\ ##0.00000"/>
    <numFmt numFmtId="169" formatCode="#\ ##0.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0\ _₽_-;\-* #\ ##0.00000\ _₽_-;_-* &quot;-&quot;?????\ _₽_-;_-@_-"/>
    <numFmt numFmtId="173" formatCode="_-* #\ ##0.0000\ _₽_-;\-* #\ ##0.0000\ _₽_-;_-* &quot;-&quot;??\ _₽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0" fontId="16" fillId="0" borderId="0"/>
    <xf numFmtId="0" fontId="16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3" fillId="0" borderId="0" xfId="2"/>
    <xf numFmtId="0" fontId="1" fillId="0" borderId="0" xfId="2" applyFont="1" applyAlignment="1">
      <alignment horizontal="left" vertical="center"/>
    </xf>
    <xf numFmtId="166" fontId="14" fillId="0" borderId="1" xfId="3" applyFont="1" applyFill="1" applyBorder="1" applyAlignment="1">
      <alignment vertical="center" wrapText="1"/>
    </xf>
    <xf numFmtId="167" fontId="14" fillId="0" borderId="1" xfId="3" applyNumberFormat="1" applyFont="1" applyFill="1" applyBorder="1" applyAlignment="1">
      <alignment vertical="center" wrapText="1"/>
    </xf>
    <xf numFmtId="166" fontId="14" fillId="0" borderId="1" xfId="3" applyFont="1" applyFill="1" applyBorder="1" applyAlignment="1">
      <alignment horizontal="center" vertical="center" wrapText="1"/>
    </xf>
    <xf numFmtId="167" fontId="14" fillId="0" borderId="1" xfId="3" applyNumberFormat="1" applyFont="1" applyFill="1" applyBorder="1" applyAlignment="1">
      <alignment horizontal="center" vertical="center" wrapText="1"/>
    </xf>
    <xf numFmtId="166" fontId="15" fillId="0" borderId="1" xfId="3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168" fontId="3" fillId="0" borderId="0" xfId="2" applyNumberFormat="1" applyFont="1" applyAlignment="1">
      <alignment horizontal="left" vertical="center"/>
    </xf>
    <xf numFmtId="0" fontId="14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0" fontId="14" fillId="0" borderId="1" xfId="4" applyFont="1" applyBorder="1" applyAlignment="1">
      <alignment horizontal="left" vertical="center" wrapText="1"/>
    </xf>
    <xf numFmtId="169" fontId="14" fillId="0" borderId="1" xfId="4" applyNumberFormat="1" applyFont="1" applyBorder="1" applyAlignment="1">
      <alignment horizontal="center" vertical="center" wrapText="1"/>
    </xf>
    <xf numFmtId="49" fontId="14" fillId="0" borderId="1" xfId="4" applyNumberFormat="1" applyFont="1" applyBorder="1" applyAlignment="1">
      <alignment horizontal="center" vertical="center" wrapText="1"/>
    </xf>
    <xf numFmtId="170" fontId="14" fillId="0" borderId="1" xfId="4" applyNumberFormat="1" applyFont="1" applyBorder="1" applyAlignment="1">
      <alignment vertical="center" wrapText="1"/>
    </xf>
    <xf numFmtId="170" fontId="4" fillId="0" borderId="0" xfId="5" applyNumberFormat="1" applyFont="1" applyAlignment="1">
      <alignment vertical="center"/>
    </xf>
    <xf numFmtId="0" fontId="14" fillId="2" borderId="0" xfId="5" applyFont="1" applyFill="1" applyAlignment="1">
      <alignment horizontal="center" vertical="center" wrapText="1"/>
    </xf>
    <xf numFmtId="0" fontId="14" fillId="2" borderId="0" xfId="5" applyFont="1" applyFill="1" applyAlignment="1">
      <alignment horizontal="right" vertical="center"/>
    </xf>
    <xf numFmtId="2" fontId="13" fillId="3" borderId="0" xfId="2" applyNumberFormat="1" applyFill="1"/>
    <xf numFmtId="2" fontId="14" fillId="2" borderId="0" xfId="5" applyNumberFormat="1" applyFont="1" applyFill="1" applyAlignment="1">
      <alignment horizontal="center" vertical="center"/>
    </xf>
    <xf numFmtId="171" fontId="4" fillId="0" borderId="0" xfId="5" applyNumberFormat="1" applyFont="1" applyAlignment="1">
      <alignment vertical="center"/>
    </xf>
    <xf numFmtId="172" fontId="4" fillId="0" borderId="0" xfId="5" applyNumberFormat="1" applyFont="1" applyAlignment="1">
      <alignment vertical="center"/>
    </xf>
    <xf numFmtId="173" fontId="4" fillId="0" borderId="0" xfId="5" applyNumberFormat="1" applyFont="1" applyAlignment="1">
      <alignment vertical="center"/>
    </xf>
    <xf numFmtId="166" fontId="14" fillId="2" borderId="0" xfId="3" applyFont="1" applyFill="1" applyAlignment="1">
      <alignment horizontal="center" vertical="center"/>
    </xf>
    <xf numFmtId="174" fontId="17" fillId="0" borderId="0" xfId="5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4" fillId="2" borderId="0" xfId="4" applyFont="1" applyFill="1" applyAlignment="1">
      <alignment horizontal="right" vertical="center"/>
    </xf>
    <xf numFmtId="172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72" fontId="17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175" fontId="14" fillId="2" borderId="0" xfId="3" applyNumberFormat="1" applyFont="1" applyFill="1" applyAlignment="1">
      <alignment horizontal="center" vertical="center"/>
    </xf>
    <xf numFmtId="0" fontId="17" fillId="0" borderId="0" xfId="5" applyFont="1" applyAlignment="1">
      <alignment vertical="center"/>
    </xf>
    <xf numFmtId="176" fontId="4" fillId="0" borderId="0" xfId="5" applyNumberFormat="1" applyFont="1" applyAlignment="1">
      <alignment vertical="center"/>
    </xf>
    <xf numFmtId="0" fontId="14" fillId="0" borderId="0" xfId="4" applyFont="1" applyAlignment="1">
      <alignment horizontal="left" vertical="center"/>
    </xf>
    <xf numFmtId="174" fontId="4" fillId="0" borderId="0" xfId="5" applyNumberFormat="1" applyFont="1" applyAlignment="1">
      <alignment vertical="center"/>
    </xf>
    <xf numFmtId="0" fontId="15" fillId="0" borderId="4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6" xfId="4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4" xr:uid="{A7CFF700-C6B2-4E89-B0E4-8B835DD34B9D}"/>
    <cellStyle name="Обычный" xfId="0" builtinId="0"/>
    <cellStyle name="Обычный 2" xfId="2" xr:uid="{99CF1C34-4E42-42D1-A2B5-5A7BED446F29}"/>
    <cellStyle name="Обычный 2 2" xfId="5" xr:uid="{023D0E38-4C11-4373-8E36-FDBD473110D0}"/>
    <cellStyle name="Процентный" xfId="1" builtinId="5"/>
    <cellStyle name="Финансовый 2" xfId="3" xr:uid="{53B7E7BD-9CF4-480C-9893-7442482B838F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5CBD-EA1E-4437-BAA9-298418E5C186}">
  <dimension ref="A1:I48"/>
  <sheetViews>
    <sheetView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49" customWidth="1"/>
    <col min="2" max="2" width="101.44140625" style="49" customWidth="1"/>
    <col min="3" max="3" width="35" style="49" customWidth="1"/>
    <col min="4" max="4" width="15.44140625" style="49" customWidth="1"/>
    <col min="5" max="8" width="9" style="49"/>
    <col min="9" max="9" width="15.109375" style="49" customWidth="1"/>
    <col min="10" max="16384" width="9" style="49"/>
  </cols>
  <sheetData>
    <row r="1" spans="1:3" ht="15.75" customHeight="1" x14ac:dyDescent="0.3">
      <c r="A1" s="56"/>
      <c r="B1" s="56"/>
      <c r="C1" s="56"/>
    </row>
    <row r="2" spans="1:3" ht="15.75" customHeight="1" x14ac:dyDescent="0.3">
      <c r="A2" s="50"/>
      <c r="B2" s="50"/>
      <c r="C2" s="50"/>
    </row>
    <row r="3" spans="1:3" ht="15.75" customHeight="1" x14ac:dyDescent="0.3">
      <c r="A3" s="57"/>
      <c r="B3" s="57"/>
      <c r="C3" s="57"/>
    </row>
    <row r="4" spans="1:3" ht="15.75" customHeight="1" x14ac:dyDescent="0.3">
      <c r="A4" s="50"/>
      <c r="B4" s="50"/>
      <c r="C4" s="50"/>
    </row>
    <row r="5" spans="1:3" ht="15.75" customHeight="1" x14ac:dyDescent="0.3">
      <c r="A5" s="50"/>
      <c r="B5" s="50"/>
      <c r="C5" s="50"/>
    </row>
    <row r="6" spans="1:3" ht="15.75" customHeight="1" x14ac:dyDescent="0.3">
      <c r="A6" s="50"/>
      <c r="B6" s="50"/>
      <c r="C6" s="58"/>
    </row>
    <row r="7" spans="1:3" ht="15.75" customHeight="1" x14ac:dyDescent="0.3">
      <c r="A7" s="50"/>
      <c r="B7" s="50"/>
      <c r="C7" s="50"/>
    </row>
    <row r="8" spans="1:3" ht="15.75" customHeight="1" x14ac:dyDescent="0.3">
      <c r="A8" s="57"/>
      <c r="B8" s="57"/>
      <c r="C8" s="57"/>
    </row>
    <row r="9" spans="1:3" ht="15.75" customHeight="1" x14ac:dyDescent="0.3">
      <c r="A9" s="50"/>
      <c r="B9" s="50"/>
      <c r="C9" s="50"/>
    </row>
    <row r="10" spans="1:3" ht="15.75" customHeight="1" x14ac:dyDescent="0.3">
      <c r="A10" s="50"/>
      <c r="B10" s="50"/>
      <c r="C10" s="50"/>
    </row>
    <row r="11" spans="1:3" ht="15.75" customHeight="1" x14ac:dyDescent="0.3">
      <c r="A11" s="50"/>
      <c r="B11" s="50"/>
      <c r="C11" s="50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0"/>
      <c r="B13" s="50"/>
      <c r="C13" s="50"/>
    </row>
    <row r="14" spans="1:3" ht="15.75" customHeight="1" x14ac:dyDescent="0.3">
      <c r="A14" s="50"/>
      <c r="B14" s="50"/>
      <c r="C14" s="50"/>
    </row>
    <row r="15" spans="1:3" ht="15.75" customHeight="1" x14ac:dyDescent="0.3">
      <c r="A15" s="50"/>
      <c r="B15" s="50"/>
      <c r="C15" s="50"/>
    </row>
    <row r="16" spans="1:3" ht="20.25" customHeight="1" x14ac:dyDescent="0.3">
      <c r="A16" s="91" t="s">
        <v>147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0"/>
      <c r="B18" s="50"/>
      <c r="C18" s="50"/>
    </row>
    <row r="19" spans="1:9" ht="15.6" x14ac:dyDescent="0.3">
      <c r="A19" s="93" t="s">
        <v>148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0"/>
      <c r="B21" s="50"/>
      <c r="C21" s="50"/>
    </row>
    <row r="22" spans="1:9" ht="15.75" customHeight="1" x14ac:dyDescent="0.3">
      <c r="A22" s="50"/>
      <c r="B22" s="50"/>
      <c r="C22" s="50"/>
    </row>
    <row r="23" spans="1:9" ht="47.25" customHeight="1" x14ac:dyDescent="0.3">
      <c r="A23" s="59" t="s">
        <v>3</v>
      </c>
      <c r="B23" s="59" t="s">
        <v>4</v>
      </c>
      <c r="C23" s="59" t="s">
        <v>142</v>
      </c>
      <c r="D23" s="60"/>
      <c r="E23" s="60"/>
      <c r="F23" s="60"/>
      <c r="G23" s="61"/>
      <c r="H23" s="61"/>
      <c r="I23" s="61"/>
    </row>
    <row r="24" spans="1:9" ht="15.75" customHeight="1" x14ac:dyDescent="0.3">
      <c r="A24" s="59">
        <v>1</v>
      </c>
      <c r="B24" s="59">
        <v>2</v>
      </c>
      <c r="C24" s="59">
        <v>3</v>
      </c>
      <c r="D24" s="60"/>
      <c r="E24" s="60"/>
      <c r="F24" s="60"/>
      <c r="G24" s="61"/>
      <c r="H24" s="61"/>
      <c r="I24" s="61"/>
    </row>
    <row r="25" spans="1:9" ht="15.75" customHeight="1" x14ac:dyDescent="0.3">
      <c r="A25" s="87" t="s">
        <v>141</v>
      </c>
      <c r="B25" s="88"/>
      <c r="C25" s="89"/>
      <c r="D25" s="60"/>
      <c r="E25" s="60"/>
      <c r="F25" s="60"/>
      <c r="G25" s="61"/>
      <c r="H25" s="61"/>
      <c r="I25" s="61"/>
    </row>
    <row r="26" spans="1:9" ht="15.75" customHeight="1" x14ac:dyDescent="0.3">
      <c r="A26" s="59">
        <v>1</v>
      </c>
      <c r="B26" s="62" t="s">
        <v>135</v>
      </c>
      <c r="C26" s="63"/>
      <c r="D26" s="60"/>
      <c r="E26" s="60"/>
      <c r="F26" s="60"/>
      <c r="G26" s="61"/>
      <c r="H26" s="61" t="s">
        <v>140</v>
      </c>
      <c r="I26" s="61"/>
    </row>
    <row r="27" spans="1:9" ht="15.75" customHeight="1" x14ac:dyDescent="0.3">
      <c r="A27" s="64" t="s">
        <v>5</v>
      </c>
      <c r="B27" s="62" t="s">
        <v>143</v>
      </c>
      <c r="C27" s="65">
        <v>0</v>
      </c>
      <c r="D27" s="66"/>
      <c r="E27" s="66"/>
      <c r="F27" s="66"/>
      <c r="G27" s="67" t="s">
        <v>139</v>
      </c>
      <c r="H27" s="67" t="s">
        <v>138</v>
      </c>
      <c r="I27" s="67" t="s">
        <v>137</v>
      </c>
    </row>
    <row r="28" spans="1:9" ht="15.75" customHeight="1" x14ac:dyDescent="0.3">
      <c r="A28" s="64" t="s">
        <v>6</v>
      </c>
      <c r="B28" s="62" t="s">
        <v>144</v>
      </c>
      <c r="C28" s="65">
        <v>0</v>
      </c>
      <c r="D28" s="66"/>
      <c r="E28" s="66"/>
      <c r="F28" s="66"/>
      <c r="G28" s="68">
        <v>2019</v>
      </c>
      <c r="H28" s="69">
        <v>106.826398641827</v>
      </c>
      <c r="I28" s="70"/>
    </row>
    <row r="29" spans="1:9" ht="15.75" customHeight="1" x14ac:dyDescent="0.3">
      <c r="A29" s="64" t="s">
        <v>7</v>
      </c>
      <c r="B29" s="62" t="s">
        <v>145</v>
      </c>
      <c r="C29" s="51">
        <f>ССР!G64*1.2</f>
        <v>459.10234718594398</v>
      </c>
      <c r="D29" s="66"/>
      <c r="E29" s="66"/>
      <c r="F29" s="66"/>
      <c r="G29" s="68">
        <v>2020</v>
      </c>
      <c r="H29" s="69">
        <v>105.561885224957</v>
      </c>
      <c r="I29" s="70"/>
    </row>
    <row r="30" spans="1:9" ht="15.75" customHeight="1" x14ac:dyDescent="0.3">
      <c r="A30" s="59">
        <v>2</v>
      </c>
      <c r="B30" s="62" t="s">
        <v>8</v>
      </c>
      <c r="C30" s="51">
        <f>C27+C28+C29</f>
        <v>459.10234718594398</v>
      </c>
      <c r="D30" s="71"/>
      <c r="E30" s="72"/>
      <c r="F30" s="73"/>
      <c r="G30" s="68">
        <v>2021</v>
      </c>
      <c r="H30" s="69">
        <v>104.9354</v>
      </c>
      <c r="I30" s="70"/>
    </row>
    <row r="31" spans="1:9" ht="15.75" customHeight="1" x14ac:dyDescent="0.3">
      <c r="A31" s="64" t="s">
        <v>9</v>
      </c>
      <c r="B31" s="62" t="s">
        <v>146</v>
      </c>
      <c r="C31" s="51">
        <f>C30-ROUND(C30/1.2,5)</f>
        <v>76.517057185943997</v>
      </c>
      <c r="D31" s="66"/>
      <c r="E31" s="72"/>
      <c r="F31" s="66"/>
      <c r="G31" s="68">
        <v>2022</v>
      </c>
      <c r="H31" s="69">
        <v>114.63142733059399</v>
      </c>
      <c r="I31" s="74"/>
    </row>
    <row r="32" spans="1:9" ht="15.6" x14ac:dyDescent="0.3">
      <c r="A32" s="59">
        <v>3</v>
      </c>
      <c r="B32" s="62" t="s">
        <v>134</v>
      </c>
      <c r="C32" s="52">
        <f>C30*I37</f>
        <v>508.0125763282216</v>
      </c>
      <c r="D32" s="66"/>
      <c r="E32" s="75"/>
      <c r="F32" s="76"/>
      <c r="G32" s="77">
        <v>2023</v>
      </c>
      <c r="H32" s="69">
        <v>109.096466260827</v>
      </c>
      <c r="I32" s="74"/>
    </row>
    <row r="33" spans="1:9" ht="15.6" x14ac:dyDescent="0.3">
      <c r="A33" s="59"/>
      <c r="B33" s="62" t="s">
        <v>133</v>
      </c>
      <c r="C33" s="51">
        <v>0.76</v>
      </c>
      <c r="D33" s="66"/>
      <c r="E33" s="75"/>
      <c r="F33" s="76"/>
      <c r="G33" s="77"/>
      <c r="H33" s="69"/>
      <c r="I33" s="74"/>
    </row>
    <row r="34" spans="1:9" ht="15.6" x14ac:dyDescent="0.3">
      <c r="A34" s="59"/>
      <c r="B34" s="62" t="s">
        <v>132</v>
      </c>
      <c r="C34" s="52">
        <f>C32*C33</f>
        <v>386.08955800944841</v>
      </c>
      <c r="D34" s="66"/>
      <c r="E34" s="75"/>
      <c r="F34" s="76"/>
      <c r="G34" s="77"/>
      <c r="H34" s="69"/>
      <c r="I34" s="74"/>
    </row>
    <row r="35" spans="1:9" ht="15.6" x14ac:dyDescent="0.3">
      <c r="A35" s="87" t="s">
        <v>136</v>
      </c>
      <c r="B35" s="88"/>
      <c r="C35" s="89"/>
      <c r="D35" s="60"/>
      <c r="E35" s="78"/>
      <c r="F35" s="79"/>
      <c r="G35" s="68">
        <v>2024</v>
      </c>
      <c r="H35" s="69">
        <v>109.113503262205</v>
      </c>
      <c r="I35" s="74"/>
    </row>
    <row r="36" spans="1:9" ht="15.6" x14ac:dyDescent="0.3">
      <c r="A36" s="59">
        <v>1</v>
      </c>
      <c r="B36" s="62" t="s">
        <v>135</v>
      </c>
      <c r="C36" s="63"/>
      <c r="D36" s="60"/>
      <c r="E36" s="80"/>
      <c r="F36" s="81"/>
      <c r="G36" s="68">
        <v>2025</v>
      </c>
      <c r="H36" s="69">
        <v>107.81631706396399</v>
      </c>
      <c r="I36" s="82">
        <f>(H36+100)/200</f>
        <v>1.0390815853198199</v>
      </c>
    </row>
    <row r="37" spans="1:9" ht="15.6" x14ac:dyDescent="0.3">
      <c r="A37" s="64" t="s">
        <v>5</v>
      </c>
      <c r="B37" s="62" t="s">
        <v>143</v>
      </c>
      <c r="C37" s="53">
        <f>ССР!D73+ССР!E73</f>
        <v>496.78291392254994</v>
      </c>
      <c r="D37" s="66"/>
      <c r="E37" s="80"/>
      <c r="F37" s="66"/>
      <c r="G37" s="68">
        <v>2026</v>
      </c>
      <c r="H37" s="69">
        <v>105.262896868962</v>
      </c>
      <c r="I37" s="82">
        <f>(H37+100)/200*H36/100</f>
        <v>1.1065344785145874</v>
      </c>
    </row>
    <row r="38" spans="1:9" ht="15.6" x14ac:dyDescent="0.3">
      <c r="A38" s="64" t="s">
        <v>6</v>
      </c>
      <c r="B38" s="62" t="s">
        <v>144</v>
      </c>
      <c r="C38" s="53">
        <f>ССР!F73</f>
        <v>2805.8265500602001</v>
      </c>
      <c r="D38" s="66"/>
      <c r="E38" s="80"/>
      <c r="F38" s="66"/>
      <c r="G38" s="68">
        <v>2027</v>
      </c>
      <c r="H38" s="69">
        <v>104.420897989339</v>
      </c>
      <c r="I38" s="82">
        <f>(H38+100)/200*H37/100*H36/100</f>
        <v>1.1599922999352283</v>
      </c>
    </row>
    <row r="39" spans="1:9" ht="15.6" x14ac:dyDescent="0.3">
      <c r="A39" s="64" t="s">
        <v>7</v>
      </c>
      <c r="B39" s="62" t="s">
        <v>145</v>
      </c>
      <c r="C39" s="53">
        <f>ССР!G73-'Сводка затрат '!C30</f>
        <v>122.01783954278602</v>
      </c>
      <c r="D39" s="66"/>
      <c r="E39" s="80"/>
      <c r="F39" s="66"/>
      <c r="G39" s="68">
        <v>2028</v>
      </c>
      <c r="H39" s="69">
        <v>104.420897989339</v>
      </c>
      <c r="I39" s="82">
        <f>(H39+100)/200*H38/100*H37/100*H36/100</f>
        <v>1.2112743761995519</v>
      </c>
    </row>
    <row r="40" spans="1:9" ht="15.6" x14ac:dyDescent="0.3">
      <c r="A40" s="59">
        <v>2</v>
      </c>
      <c r="B40" s="62" t="s">
        <v>8</v>
      </c>
      <c r="C40" s="53">
        <f>C37+C38+C39</f>
        <v>3424.6273035255363</v>
      </c>
      <c r="D40" s="71"/>
      <c r="E40" s="75"/>
      <c r="F40" s="76"/>
      <c r="G40" s="68">
        <v>2029</v>
      </c>
      <c r="H40" s="69">
        <v>104.420897989339</v>
      </c>
      <c r="I40" s="82">
        <f>(H40+100)/200*H39/100*H38/100*H37/100*H36/100</f>
        <v>1.2648235807423363</v>
      </c>
    </row>
    <row r="41" spans="1:9" ht="15.6" x14ac:dyDescent="0.3">
      <c r="A41" s="64" t="s">
        <v>9</v>
      </c>
      <c r="B41" s="62" t="s">
        <v>146</v>
      </c>
      <c r="C41" s="51">
        <f>C40-ROUND(C40/1.2,5)</f>
        <v>570.77121352553604</v>
      </c>
      <c r="D41" s="66"/>
      <c r="E41" s="80"/>
      <c r="F41" s="66"/>
      <c r="G41" s="60"/>
      <c r="H41" s="60"/>
      <c r="I41" s="60"/>
    </row>
    <row r="42" spans="1:9" ht="15.6" x14ac:dyDescent="0.3">
      <c r="A42" s="59">
        <v>3</v>
      </c>
      <c r="B42" s="62" t="s">
        <v>134</v>
      </c>
      <c r="C42" s="54">
        <f>C40*I38</f>
        <v>3972.541302237566</v>
      </c>
      <c r="D42" s="66"/>
      <c r="E42" s="75"/>
      <c r="F42" s="76"/>
      <c r="G42" s="60"/>
      <c r="H42" s="60"/>
      <c r="I42" s="60"/>
    </row>
    <row r="43" spans="1:9" ht="15.6" x14ac:dyDescent="0.3">
      <c r="A43" s="59"/>
      <c r="B43" s="62" t="s">
        <v>133</v>
      </c>
      <c r="C43" s="51">
        <f>C33</f>
        <v>0.76</v>
      </c>
      <c r="D43" s="66"/>
      <c r="E43" s="75"/>
      <c r="F43" s="76"/>
      <c r="G43" s="60"/>
      <c r="H43" s="60"/>
      <c r="I43" s="60"/>
    </row>
    <row r="44" spans="1:9" ht="15.6" x14ac:dyDescent="0.3">
      <c r="A44" s="59"/>
      <c r="B44" s="62" t="s">
        <v>132</v>
      </c>
      <c r="C44" s="52">
        <f>C42*C43</f>
        <v>3019.1313897005502</v>
      </c>
      <c r="D44" s="66"/>
      <c r="E44" s="75"/>
      <c r="F44" s="76"/>
      <c r="G44" s="60"/>
      <c r="H44" s="60"/>
      <c r="I44" s="60"/>
    </row>
    <row r="45" spans="1:9" ht="15.6" x14ac:dyDescent="0.3">
      <c r="A45" s="59"/>
      <c r="B45" s="62"/>
      <c r="C45" s="53"/>
      <c r="D45" s="66"/>
      <c r="E45" s="83"/>
      <c r="F45" s="66"/>
      <c r="G45" s="60"/>
      <c r="H45" s="60"/>
      <c r="I45" s="60"/>
    </row>
    <row r="46" spans="1:9" ht="15.6" customHeight="1" x14ac:dyDescent="0.3">
      <c r="A46" s="59"/>
      <c r="B46" s="62" t="s">
        <v>131</v>
      </c>
      <c r="C46" s="55">
        <f>C34+C44</f>
        <v>3405.2209477099987</v>
      </c>
      <c r="D46" s="66"/>
      <c r="E46" s="75"/>
      <c r="F46" s="76"/>
      <c r="G46" s="60"/>
      <c r="H46" s="60"/>
      <c r="I46" s="84"/>
    </row>
    <row r="47" spans="1:9" ht="15.6" x14ac:dyDescent="0.3">
      <c r="A47" s="61"/>
      <c r="B47" s="61"/>
      <c r="C47" s="61"/>
      <c r="D47" s="84"/>
      <c r="E47" s="60"/>
      <c r="F47" s="81"/>
      <c r="G47" s="60"/>
      <c r="H47" s="60"/>
      <c r="I47" s="60"/>
    </row>
    <row r="48" spans="1:9" ht="15.6" x14ac:dyDescent="0.3">
      <c r="A48" s="85" t="s">
        <v>130</v>
      </c>
      <c r="B48" s="61"/>
      <c r="C48" s="61"/>
      <c r="D48" s="60"/>
      <c r="E48" s="86"/>
      <c r="F48" s="60"/>
      <c r="G48" s="60"/>
      <c r="H48" s="60"/>
      <c r="I48" s="60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148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25</v>
      </c>
      <c r="C26" s="32" t="s">
        <v>26</v>
      </c>
      <c r="D26" s="20">
        <v>158.91725207690001</v>
      </c>
      <c r="E26" s="20">
        <v>182.39961308968</v>
      </c>
      <c r="F26" s="20">
        <v>2270.0862055502998</v>
      </c>
      <c r="G26" s="20">
        <v>0</v>
      </c>
      <c r="H26" s="20">
        <v>2611.4030707168999</v>
      </c>
    </row>
    <row r="27" spans="1:8" ht="16.95" customHeight="1" x14ac:dyDescent="0.3">
      <c r="A27" s="6"/>
      <c r="B27" s="9"/>
      <c r="C27" s="9" t="s">
        <v>27</v>
      </c>
      <c r="D27" s="20">
        <v>200.12167361895001</v>
      </c>
      <c r="E27" s="20">
        <v>182.39961308968</v>
      </c>
      <c r="F27" s="20">
        <v>2270.0862055502998</v>
      </c>
      <c r="G27" s="20">
        <v>0</v>
      </c>
      <c r="H27" s="20">
        <v>2652.6074922589</v>
      </c>
    </row>
    <row r="28" spans="1:8" ht="16.95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38</v>
      </c>
      <c r="D43" s="20">
        <v>200.12167361895001</v>
      </c>
      <c r="E43" s="20">
        <v>182.39961308968</v>
      </c>
      <c r="F43" s="20">
        <v>2270.0862055502998</v>
      </c>
      <c r="G43" s="20">
        <v>0</v>
      </c>
      <c r="H43" s="20">
        <v>2652.6074922589</v>
      </c>
    </row>
    <row r="44" spans="1:8" ht="16.95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2" x14ac:dyDescent="0.3">
      <c r="A46" s="6">
        <v>4</v>
      </c>
      <c r="B46" s="6" t="s">
        <v>40</v>
      </c>
      <c r="C46" s="32" t="s">
        <v>42</v>
      </c>
      <c r="D46" s="20">
        <v>3.9742667410157</v>
      </c>
      <c r="E46" s="20">
        <v>4.5618599419723003</v>
      </c>
      <c r="F46" s="20">
        <v>0</v>
      </c>
      <c r="G46" s="20">
        <v>0</v>
      </c>
      <c r="H46" s="20">
        <v>8.5361266829879998</v>
      </c>
    </row>
    <row r="47" spans="1:8" ht="16.95" customHeight="1" x14ac:dyDescent="0.3">
      <c r="A47" s="6"/>
      <c r="B47" s="9"/>
      <c r="C47" s="9" t="s">
        <v>43</v>
      </c>
      <c r="D47" s="20">
        <v>4.7983551718567004</v>
      </c>
      <c r="E47" s="20">
        <v>4.5618599419723003</v>
      </c>
      <c r="F47" s="20">
        <v>0</v>
      </c>
      <c r="G47" s="20">
        <v>0</v>
      </c>
      <c r="H47" s="20">
        <v>9.3602151138289997</v>
      </c>
    </row>
    <row r="48" spans="1:8" ht="16.95" customHeight="1" x14ac:dyDescent="0.3">
      <c r="A48" s="6"/>
      <c r="B48" s="9"/>
      <c r="C48" s="9" t="s">
        <v>44</v>
      </c>
      <c r="D48" s="20">
        <v>204.92002879080999</v>
      </c>
      <c r="E48" s="20">
        <v>186.96147303165</v>
      </c>
      <c r="F48" s="20">
        <v>2270.0862055502998</v>
      </c>
      <c r="G48" s="20">
        <v>0</v>
      </c>
      <c r="H48" s="20">
        <v>2661.9677073727999</v>
      </c>
    </row>
    <row r="49" spans="1:8" ht="16.95" customHeight="1" x14ac:dyDescent="0.3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46</v>
      </c>
      <c r="C50" s="7" t="s">
        <v>47</v>
      </c>
      <c r="D50" s="20">
        <v>5.1640567387887</v>
      </c>
      <c r="E50" s="20">
        <v>4.8823653243122003</v>
      </c>
      <c r="F50" s="20">
        <v>0</v>
      </c>
      <c r="G50" s="20">
        <v>0</v>
      </c>
      <c r="H50" s="20">
        <v>10.046422063101</v>
      </c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8.7002994572729992</v>
      </c>
      <c r="H51" s="20">
        <v>8.7002994572729992</v>
      </c>
    </row>
    <row r="52" spans="1:8" ht="31.2" x14ac:dyDescent="0.3">
      <c r="A52" s="6">
        <v>7</v>
      </c>
      <c r="B52" s="6" t="s">
        <v>50</v>
      </c>
      <c r="C52" s="7" t="s">
        <v>26</v>
      </c>
      <c r="D52" s="20">
        <v>0</v>
      </c>
      <c r="E52" s="20">
        <v>0</v>
      </c>
      <c r="F52" s="20">
        <v>0</v>
      </c>
      <c r="G52" s="20">
        <v>59.539216526022003</v>
      </c>
      <c r="H52" s="20">
        <v>59.539216526022003</v>
      </c>
    </row>
    <row r="53" spans="1:8" x14ac:dyDescent="0.3">
      <c r="A53" s="6">
        <v>8</v>
      </c>
      <c r="B53" s="6"/>
      <c r="C53" s="7" t="s">
        <v>51</v>
      </c>
      <c r="D53" s="20">
        <v>0</v>
      </c>
      <c r="E53" s="20">
        <v>0</v>
      </c>
      <c r="F53" s="20">
        <v>0</v>
      </c>
      <c r="G53" s="20">
        <v>13.108670137704999</v>
      </c>
      <c r="H53" s="20">
        <v>13.108670137704999</v>
      </c>
    </row>
    <row r="54" spans="1:8" x14ac:dyDescent="0.3">
      <c r="A54" s="6">
        <v>9</v>
      </c>
      <c r="B54" s="6"/>
      <c r="C54" s="7" t="s">
        <v>52</v>
      </c>
      <c r="D54" s="20">
        <v>0</v>
      </c>
      <c r="E54" s="20">
        <v>0</v>
      </c>
      <c r="F54" s="20">
        <v>0</v>
      </c>
      <c r="G54" s="20">
        <v>6.2284879301401004</v>
      </c>
      <c r="H54" s="20">
        <v>6.2284879301401004</v>
      </c>
    </row>
    <row r="55" spans="1:8" ht="16.95" customHeight="1" x14ac:dyDescent="0.3">
      <c r="A55" s="6"/>
      <c r="B55" s="9"/>
      <c r="C55" s="9" t="s">
        <v>53</v>
      </c>
      <c r="D55" s="20">
        <v>5.1640567387887</v>
      </c>
      <c r="E55" s="20">
        <v>4.8823653243122003</v>
      </c>
      <c r="F55" s="20">
        <v>0</v>
      </c>
      <c r="G55" s="20">
        <v>87.576674051140003</v>
      </c>
      <c r="H55" s="20">
        <v>97.623096114240994</v>
      </c>
    </row>
    <row r="56" spans="1:8" ht="16.95" customHeight="1" x14ac:dyDescent="0.3">
      <c r="A56" s="6"/>
      <c r="B56" s="9"/>
      <c r="C56" s="9" t="s">
        <v>54</v>
      </c>
      <c r="D56" s="20">
        <v>210.0840855296</v>
      </c>
      <c r="E56" s="20">
        <v>191.84383835596</v>
      </c>
      <c r="F56" s="20">
        <v>2270.0862055502998</v>
      </c>
      <c r="G56" s="20">
        <v>87.576674051140003</v>
      </c>
      <c r="H56" s="20">
        <v>2759.5908034869999</v>
      </c>
    </row>
    <row r="57" spans="1:8" ht="16.95" customHeight="1" x14ac:dyDescent="0.3">
      <c r="A57" s="6"/>
      <c r="B57" s="9"/>
      <c r="C57" s="9" t="s">
        <v>55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6.95" customHeight="1" x14ac:dyDescent="0.3">
      <c r="A59" s="6"/>
      <c r="B59" s="9"/>
      <c r="C59" s="9" t="s">
        <v>56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6.95" customHeight="1" x14ac:dyDescent="0.3">
      <c r="A60" s="6"/>
      <c r="B60" s="9"/>
      <c r="C60" s="9" t="s">
        <v>57</v>
      </c>
      <c r="D60" s="20">
        <v>210.0840855296</v>
      </c>
      <c r="E60" s="20">
        <v>191.84383835596</v>
      </c>
      <c r="F60" s="20">
        <v>2270.0862055502998</v>
      </c>
      <c r="G60" s="20">
        <v>87.576674051140003</v>
      </c>
      <c r="H60" s="20">
        <v>2759.5908034869999</v>
      </c>
    </row>
    <row r="61" spans="1:8" ht="153" customHeight="1" x14ac:dyDescent="0.3">
      <c r="A61" s="6"/>
      <c r="B61" s="9"/>
      <c r="C61" s="9" t="s">
        <v>58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60</v>
      </c>
      <c r="D62" s="20">
        <v>0</v>
      </c>
      <c r="E62" s="20">
        <v>0</v>
      </c>
      <c r="F62" s="20">
        <v>0</v>
      </c>
      <c r="G62" s="20">
        <v>21.023167503900002</v>
      </c>
      <c r="H62" s="20">
        <v>21.023167503900002</v>
      </c>
    </row>
    <row r="63" spans="1:8" x14ac:dyDescent="0.3">
      <c r="A63" s="6">
        <v>11</v>
      </c>
      <c r="B63" s="6" t="s">
        <v>73</v>
      </c>
      <c r="C63" s="7" t="s">
        <v>74</v>
      </c>
      <c r="D63" s="20">
        <v>0</v>
      </c>
      <c r="E63" s="20">
        <v>0</v>
      </c>
      <c r="F63" s="20">
        <v>0</v>
      </c>
      <c r="G63" s="20">
        <v>361.56212181772003</v>
      </c>
      <c r="H63" s="20">
        <v>361.56212181772003</v>
      </c>
    </row>
    <row r="64" spans="1:8" ht="16.95" customHeight="1" x14ac:dyDescent="0.3">
      <c r="A64" s="6"/>
      <c r="B64" s="9"/>
      <c r="C64" s="9" t="s">
        <v>72</v>
      </c>
      <c r="D64" s="20">
        <v>0</v>
      </c>
      <c r="E64" s="20">
        <v>0</v>
      </c>
      <c r="F64" s="20">
        <v>0</v>
      </c>
      <c r="G64" s="20">
        <v>382.58528932162</v>
      </c>
      <c r="H64" s="20">
        <v>382.58528932162</v>
      </c>
    </row>
    <row r="65" spans="1:8" ht="16.95" customHeight="1" x14ac:dyDescent="0.3">
      <c r="A65" s="6"/>
      <c r="B65" s="9"/>
      <c r="C65" s="9" t="s">
        <v>71</v>
      </c>
      <c r="D65" s="20">
        <v>210.0840855296</v>
      </c>
      <c r="E65" s="20">
        <v>191.84383835596</v>
      </c>
      <c r="F65" s="20">
        <v>2270.0862055502998</v>
      </c>
      <c r="G65" s="20">
        <v>470.16196337276</v>
      </c>
      <c r="H65" s="20">
        <v>3142.1760928086001</v>
      </c>
    </row>
    <row r="66" spans="1:8" ht="16.95" customHeight="1" x14ac:dyDescent="0.3">
      <c r="A66" s="6"/>
      <c r="B66" s="9"/>
      <c r="C66" s="9" t="s">
        <v>70</v>
      </c>
      <c r="D66" s="20"/>
      <c r="E66" s="20"/>
      <c r="F66" s="20"/>
      <c r="G66" s="20"/>
      <c r="H66" s="20"/>
    </row>
    <row r="67" spans="1:8" ht="34.049999999999997" customHeight="1" x14ac:dyDescent="0.3">
      <c r="A67" s="6">
        <v>12</v>
      </c>
      <c r="B67" s="6" t="s">
        <v>69</v>
      </c>
      <c r="C67" s="7" t="s">
        <v>68</v>
      </c>
      <c r="D67" s="20">
        <f>D65 * 3%</f>
        <v>6.3025225658878998</v>
      </c>
      <c r="E67" s="20">
        <f>E65 * 3%</f>
        <v>5.7553151506789</v>
      </c>
      <c r="F67" s="20">
        <f>F65 * 3%</f>
        <v>68.102586166508999</v>
      </c>
      <c r="G67" s="20">
        <f>G65 * 3%</f>
        <v>14.104858901183</v>
      </c>
      <c r="H67" s="20">
        <f>SUM(D67:G67)</f>
        <v>94.265282784259</v>
      </c>
    </row>
    <row r="68" spans="1:8" ht="16.95" customHeight="1" x14ac:dyDescent="0.3">
      <c r="A68" s="6"/>
      <c r="B68" s="9"/>
      <c r="C68" s="9" t="s">
        <v>67</v>
      </c>
      <c r="D68" s="20">
        <f>D67</f>
        <v>6.3025225658878998</v>
      </c>
      <c r="E68" s="20">
        <f>E67</f>
        <v>5.7553151506789</v>
      </c>
      <c r="F68" s="20">
        <f>F67</f>
        <v>68.102586166508999</v>
      </c>
      <c r="G68" s="20">
        <f>G67</f>
        <v>14.104858901183</v>
      </c>
      <c r="H68" s="20">
        <f>SUM(D68:G68)</f>
        <v>94.265282784259</v>
      </c>
    </row>
    <row r="69" spans="1:8" ht="16.95" customHeight="1" x14ac:dyDescent="0.3">
      <c r="A69" s="6"/>
      <c r="B69" s="9"/>
      <c r="C69" s="9" t="s">
        <v>66</v>
      </c>
      <c r="D69" s="20">
        <f>D68 + D65</f>
        <v>216.38660809548</v>
      </c>
      <c r="E69" s="20">
        <f>E68 + E65</f>
        <v>197.59915350663999</v>
      </c>
      <c r="F69" s="20">
        <f>F68 + F65</f>
        <v>2338.1887917168001</v>
      </c>
      <c r="G69" s="20">
        <f>G68 + G65</f>
        <v>484.26682227394002</v>
      </c>
      <c r="H69" s="20">
        <f>SUM(D69:G69)</f>
        <v>3236.4413755928999</v>
      </c>
    </row>
    <row r="70" spans="1:8" ht="16.95" customHeight="1" x14ac:dyDescent="0.3">
      <c r="A70" s="6"/>
      <c r="B70" s="9"/>
      <c r="C70" s="9" t="s">
        <v>65</v>
      </c>
      <c r="D70" s="20"/>
      <c r="E70" s="20"/>
      <c r="F70" s="20"/>
      <c r="G70" s="20"/>
      <c r="H70" s="20"/>
    </row>
    <row r="71" spans="1:8" ht="16.95" customHeight="1" x14ac:dyDescent="0.3">
      <c r="A71" s="6">
        <v>13</v>
      </c>
      <c r="B71" s="6" t="s">
        <v>64</v>
      </c>
      <c r="C71" s="7" t="s">
        <v>63</v>
      </c>
      <c r="D71" s="20">
        <f>D69 * 20%</f>
        <v>43.277321619097002</v>
      </c>
      <c r="E71" s="20">
        <f>E69 * 20%</f>
        <v>39.519830701328999</v>
      </c>
      <c r="F71" s="20">
        <f>F69 * 20%</f>
        <v>467.63775834336002</v>
      </c>
      <c r="G71" s="20">
        <f>G69 * 20%</f>
        <v>96.853364454789002</v>
      </c>
      <c r="H71" s="20">
        <f>SUM(D71:G71)</f>
        <v>647.28827511858003</v>
      </c>
    </row>
    <row r="72" spans="1:8" ht="16.95" customHeight="1" x14ac:dyDescent="0.3">
      <c r="A72" s="6"/>
      <c r="B72" s="9"/>
      <c r="C72" s="9" t="s">
        <v>62</v>
      </c>
      <c r="D72" s="20">
        <f>D71</f>
        <v>43.277321619097002</v>
      </c>
      <c r="E72" s="20">
        <f>E71</f>
        <v>39.519830701328999</v>
      </c>
      <c r="F72" s="20">
        <f>F71</f>
        <v>467.63775834336002</v>
      </c>
      <c r="G72" s="20">
        <f>G71</f>
        <v>96.853364454789002</v>
      </c>
      <c r="H72" s="20">
        <f>SUM(D72:G72)</f>
        <v>647.28827511858003</v>
      </c>
    </row>
    <row r="73" spans="1:8" ht="16.95" customHeight="1" x14ac:dyDescent="0.3">
      <c r="A73" s="6"/>
      <c r="B73" s="9"/>
      <c r="C73" s="9" t="s">
        <v>61</v>
      </c>
      <c r="D73" s="20">
        <f>D72 + D69</f>
        <v>259.66392971457998</v>
      </c>
      <c r="E73" s="20">
        <f>E72 + E69</f>
        <v>237.11898420796999</v>
      </c>
      <c r="F73" s="20">
        <f>F72 + F69</f>
        <v>2805.8265500602001</v>
      </c>
      <c r="G73" s="20">
        <f>G72 + G69</f>
        <v>581.12018672873</v>
      </c>
      <c r="H73" s="20">
        <f>SUM(D73:G73)</f>
        <v>3883.7296507115002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148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82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148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148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158.91725207690001</v>
      </c>
      <c r="E13" s="19">
        <v>182.39961308968</v>
      </c>
      <c r="F13" s="19">
        <v>2270.0862055502998</v>
      </c>
      <c r="G13" s="19">
        <v>0</v>
      </c>
      <c r="H13" s="19">
        <v>2611.4030707168999</v>
      </c>
      <c r="J13" s="5"/>
    </row>
    <row r="14" spans="1:14" ht="16.95" customHeight="1" x14ac:dyDescent="0.3">
      <c r="A14" s="6"/>
      <c r="B14" s="9"/>
      <c r="C14" s="9" t="s">
        <v>82</v>
      </c>
      <c r="D14" s="19">
        <v>158.91725207690001</v>
      </c>
      <c r="E14" s="19">
        <v>182.39961308968</v>
      </c>
      <c r="F14" s="19">
        <v>2270.0862055502998</v>
      </c>
      <c r="G14" s="19">
        <v>0</v>
      </c>
      <c r="H14" s="19">
        <v>2611.4030707168999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148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26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90</v>
      </c>
      <c r="D13" s="19">
        <v>0</v>
      </c>
      <c r="E13" s="19">
        <v>0</v>
      </c>
      <c r="F13" s="19">
        <v>0</v>
      </c>
      <c r="G13" s="19">
        <v>59.539216526022003</v>
      </c>
      <c r="H13" s="19">
        <v>59.539216526022003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59.539216526022003</v>
      </c>
      <c r="H14" s="19">
        <v>59.539216526022003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94" t="s">
        <v>148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80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74</v>
      </c>
      <c r="D13" s="19">
        <v>0</v>
      </c>
      <c r="E13" s="19">
        <v>0</v>
      </c>
      <c r="F13" s="19">
        <v>0</v>
      </c>
      <c r="G13" s="19">
        <v>361.56212181772003</v>
      </c>
      <c r="H13" s="19">
        <v>361.56212181772003</v>
      </c>
      <c r="J13" s="5"/>
    </row>
    <row r="14" spans="1:14" ht="16.95" customHeight="1" x14ac:dyDescent="0.3">
      <c r="A14" s="6"/>
      <c r="B14" s="9"/>
      <c r="C14" s="9" t="s">
        <v>82</v>
      </c>
      <c r="D14" s="19">
        <v>0</v>
      </c>
      <c r="E14" s="19">
        <v>0</v>
      </c>
      <c r="F14" s="19">
        <v>0</v>
      </c>
      <c r="G14" s="19">
        <v>361.56212181772003</v>
      </c>
      <c r="H14" s="19">
        <v>361.56212181772003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4.6" x14ac:dyDescent="0.3">
      <c r="A3" s="99" t="s">
        <v>79</v>
      </c>
      <c r="B3" s="100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1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1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3">
      <c r="A6" s="102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3">
      <c r="A7" s="102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3">
      <c r="A8" s="103" t="s">
        <v>24</v>
      </c>
      <c r="B8" s="104"/>
      <c r="C8" s="101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3">
      <c r="A9" s="105">
        <v>1</v>
      </c>
      <c r="B9" s="41" t="s">
        <v>103</v>
      </c>
      <c r="C9" s="101"/>
      <c r="D9" s="43">
        <v>37.762898550724998</v>
      </c>
      <c r="E9" s="40"/>
      <c r="F9" s="40"/>
      <c r="G9" s="40"/>
      <c r="H9" s="102" t="s">
        <v>108</v>
      </c>
    </row>
    <row r="10" spans="1:8" x14ac:dyDescent="0.3">
      <c r="A10" s="101"/>
      <c r="B10" s="41" t="s">
        <v>104</v>
      </c>
      <c r="C10" s="101"/>
      <c r="D10" s="43">
        <v>0</v>
      </c>
      <c r="E10" s="40"/>
      <c r="F10" s="40"/>
      <c r="G10" s="40"/>
      <c r="H10" s="102"/>
    </row>
    <row r="11" spans="1:8" x14ac:dyDescent="0.3">
      <c r="A11" s="101"/>
      <c r="B11" s="41" t="s">
        <v>105</v>
      </c>
      <c r="C11" s="101"/>
      <c r="D11" s="43">
        <v>0</v>
      </c>
      <c r="E11" s="40"/>
      <c r="F11" s="40"/>
      <c r="G11" s="40"/>
      <c r="H11" s="102"/>
    </row>
    <row r="12" spans="1:8" x14ac:dyDescent="0.3">
      <c r="A12" s="101"/>
      <c r="B12" s="41" t="s">
        <v>106</v>
      </c>
      <c r="C12" s="101"/>
      <c r="D12" s="43">
        <v>0</v>
      </c>
      <c r="E12" s="40"/>
      <c r="F12" s="40"/>
      <c r="G12" s="40"/>
      <c r="H12" s="102"/>
    </row>
    <row r="13" spans="1:8" ht="24.6" x14ac:dyDescent="0.3">
      <c r="A13" s="106" t="s">
        <v>84</v>
      </c>
      <c r="B13" s="100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1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1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1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1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3" t="s">
        <v>84</v>
      </c>
      <c r="B18" s="104"/>
      <c r="C18" s="101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3">
      <c r="A19" s="105">
        <v>1</v>
      </c>
      <c r="B19" s="41" t="s">
        <v>103</v>
      </c>
      <c r="C19" s="101"/>
      <c r="D19" s="43">
        <v>0</v>
      </c>
      <c r="E19" s="40"/>
      <c r="F19" s="40"/>
      <c r="G19" s="40"/>
      <c r="H19" s="102" t="s">
        <v>108</v>
      </c>
    </row>
    <row r="20" spans="1:8" x14ac:dyDescent="0.3">
      <c r="A20" s="101"/>
      <c r="B20" s="41" t="s">
        <v>104</v>
      </c>
      <c r="C20" s="101"/>
      <c r="D20" s="43">
        <v>0</v>
      </c>
      <c r="E20" s="40"/>
      <c r="F20" s="40"/>
      <c r="G20" s="40"/>
      <c r="H20" s="102"/>
    </row>
    <row r="21" spans="1:8" x14ac:dyDescent="0.3">
      <c r="A21" s="101"/>
      <c r="B21" s="41" t="s">
        <v>105</v>
      </c>
      <c r="C21" s="101"/>
      <c r="D21" s="43">
        <v>0</v>
      </c>
      <c r="E21" s="40"/>
      <c r="F21" s="40"/>
      <c r="G21" s="40"/>
      <c r="H21" s="102"/>
    </row>
    <row r="22" spans="1:8" x14ac:dyDescent="0.3">
      <c r="A22" s="101"/>
      <c r="B22" s="41" t="s">
        <v>106</v>
      </c>
      <c r="C22" s="101"/>
      <c r="D22" s="43">
        <v>173405.21739129999</v>
      </c>
      <c r="E22" s="40"/>
      <c r="F22" s="40"/>
      <c r="G22" s="40"/>
      <c r="H22" s="102"/>
    </row>
    <row r="23" spans="1:8" ht="24.6" x14ac:dyDescent="0.3">
      <c r="A23" s="106" t="s">
        <v>26</v>
      </c>
      <c r="B23" s="100"/>
      <c r="C23" s="36"/>
      <c r="D23" s="42">
        <v>2670.9422872429</v>
      </c>
      <c r="E23" s="40"/>
      <c r="F23" s="40"/>
      <c r="G23" s="40"/>
      <c r="H23" s="46"/>
    </row>
    <row r="24" spans="1:8" x14ac:dyDescent="0.3">
      <c r="A24" s="101" t="s">
        <v>111</v>
      </c>
      <c r="B24" s="41" t="s">
        <v>103</v>
      </c>
      <c r="C24" s="36"/>
      <c r="D24" s="42">
        <v>158.91725207690001</v>
      </c>
      <c r="E24" s="40"/>
      <c r="F24" s="40"/>
      <c r="G24" s="40"/>
      <c r="H24" s="46"/>
    </row>
    <row r="25" spans="1:8" x14ac:dyDescent="0.3">
      <c r="A25" s="101"/>
      <c r="B25" s="41" t="s">
        <v>104</v>
      </c>
      <c r="C25" s="36"/>
      <c r="D25" s="42">
        <v>182.39961308968</v>
      </c>
      <c r="E25" s="40"/>
      <c r="F25" s="40"/>
      <c r="G25" s="40"/>
      <c r="H25" s="46"/>
    </row>
    <row r="26" spans="1:8" x14ac:dyDescent="0.3">
      <c r="A26" s="101"/>
      <c r="B26" s="41" t="s">
        <v>105</v>
      </c>
      <c r="C26" s="36"/>
      <c r="D26" s="42">
        <v>2270.0862055502998</v>
      </c>
      <c r="E26" s="40"/>
      <c r="F26" s="40"/>
      <c r="G26" s="40"/>
      <c r="H26" s="46"/>
    </row>
    <row r="27" spans="1:8" x14ac:dyDescent="0.3">
      <c r="A27" s="101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3" t="s">
        <v>88</v>
      </c>
      <c r="B28" s="104"/>
      <c r="C28" s="101" t="s">
        <v>113</v>
      </c>
      <c r="D28" s="43">
        <v>2611.4030707168999</v>
      </c>
      <c r="E28" s="40">
        <v>1</v>
      </c>
      <c r="F28" s="40" t="s">
        <v>112</v>
      </c>
      <c r="G28" s="43">
        <v>2611.4030707168999</v>
      </c>
      <c r="H28" s="46"/>
    </row>
    <row r="29" spans="1:8" x14ac:dyDescent="0.3">
      <c r="A29" s="105">
        <v>1</v>
      </c>
      <c r="B29" s="41" t="s">
        <v>103</v>
      </c>
      <c r="C29" s="101"/>
      <c r="D29" s="43">
        <v>158.91725207690001</v>
      </c>
      <c r="E29" s="40"/>
      <c r="F29" s="40"/>
      <c r="G29" s="40"/>
      <c r="H29" s="102" t="s">
        <v>26</v>
      </c>
    </row>
    <row r="30" spans="1:8" x14ac:dyDescent="0.3">
      <c r="A30" s="101"/>
      <c r="B30" s="41" t="s">
        <v>104</v>
      </c>
      <c r="C30" s="101"/>
      <c r="D30" s="43">
        <v>182.39961308968</v>
      </c>
      <c r="E30" s="40"/>
      <c r="F30" s="40"/>
      <c r="G30" s="40"/>
      <c r="H30" s="102"/>
    </row>
    <row r="31" spans="1:8" x14ac:dyDescent="0.3">
      <c r="A31" s="101"/>
      <c r="B31" s="41" t="s">
        <v>105</v>
      </c>
      <c r="C31" s="101"/>
      <c r="D31" s="43">
        <v>2270.0862055502998</v>
      </c>
      <c r="E31" s="40"/>
      <c r="F31" s="40"/>
      <c r="G31" s="40"/>
      <c r="H31" s="102"/>
    </row>
    <row r="32" spans="1:8" x14ac:dyDescent="0.3">
      <c r="A32" s="101"/>
      <c r="B32" s="41" t="s">
        <v>106</v>
      </c>
      <c r="C32" s="101"/>
      <c r="D32" s="43">
        <v>0</v>
      </c>
      <c r="E32" s="40"/>
      <c r="F32" s="40"/>
      <c r="G32" s="40"/>
      <c r="H32" s="102"/>
    </row>
    <row r="33" spans="1:8" x14ac:dyDescent="0.3">
      <c r="A33" s="101" t="s">
        <v>114</v>
      </c>
      <c r="B33" s="41" t="s">
        <v>103</v>
      </c>
      <c r="C33" s="36"/>
      <c r="D33" s="42">
        <v>158.91725207690001</v>
      </c>
      <c r="E33" s="40"/>
      <c r="F33" s="40"/>
      <c r="G33" s="40"/>
      <c r="H33" s="46"/>
    </row>
    <row r="34" spans="1:8" x14ac:dyDescent="0.3">
      <c r="A34" s="101"/>
      <c r="B34" s="41" t="s">
        <v>104</v>
      </c>
      <c r="C34" s="36"/>
      <c r="D34" s="42">
        <v>182.39961308968</v>
      </c>
      <c r="E34" s="40"/>
      <c r="F34" s="40"/>
      <c r="G34" s="40"/>
      <c r="H34" s="46"/>
    </row>
    <row r="35" spans="1:8" x14ac:dyDescent="0.3">
      <c r="A35" s="101"/>
      <c r="B35" s="41" t="s">
        <v>105</v>
      </c>
      <c r="C35" s="36"/>
      <c r="D35" s="42">
        <v>2270.0862055502998</v>
      </c>
      <c r="E35" s="40"/>
      <c r="F35" s="40"/>
      <c r="G35" s="40"/>
      <c r="H35" s="46"/>
    </row>
    <row r="36" spans="1:8" x14ac:dyDescent="0.3">
      <c r="A36" s="101"/>
      <c r="B36" s="41" t="s">
        <v>106</v>
      </c>
      <c r="C36" s="36"/>
      <c r="D36" s="42">
        <v>59.539216526022003</v>
      </c>
      <c r="E36" s="40"/>
      <c r="F36" s="40"/>
      <c r="G36" s="40"/>
      <c r="H36" s="46"/>
    </row>
    <row r="37" spans="1:8" x14ac:dyDescent="0.3">
      <c r="A37" s="103" t="s">
        <v>90</v>
      </c>
      <c r="B37" s="104"/>
      <c r="C37" s="101" t="s">
        <v>113</v>
      </c>
      <c r="D37" s="43">
        <v>59.539216526022003</v>
      </c>
      <c r="E37" s="40">
        <v>1</v>
      </c>
      <c r="F37" s="40" t="s">
        <v>112</v>
      </c>
      <c r="G37" s="43">
        <v>59.539216526022003</v>
      </c>
      <c r="H37" s="46"/>
    </row>
    <row r="38" spans="1:8" x14ac:dyDescent="0.3">
      <c r="A38" s="105">
        <v>1</v>
      </c>
      <c r="B38" s="41" t="s">
        <v>103</v>
      </c>
      <c r="C38" s="101"/>
      <c r="D38" s="43">
        <v>0</v>
      </c>
      <c r="E38" s="40"/>
      <c r="F38" s="40"/>
      <c r="G38" s="40"/>
      <c r="H38" s="102" t="s">
        <v>26</v>
      </c>
    </row>
    <row r="39" spans="1:8" x14ac:dyDescent="0.3">
      <c r="A39" s="101"/>
      <c r="B39" s="41" t="s">
        <v>104</v>
      </c>
      <c r="C39" s="101"/>
      <c r="D39" s="43">
        <v>0</v>
      </c>
      <c r="E39" s="40"/>
      <c r="F39" s="40"/>
      <c r="G39" s="40"/>
      <c r="H39" s="102"/>
    </row>
    <row r="40" spans="1:8" x14ac:dyDescent="0.3">
      <c r="A40" s="101"/>
      <c r="B40" s="41" t="s">
        <v>105</v>
      </c>
      <c r="C40" s="101"/>
      <c r="D40" s="43">
        <v>0</v>
      </c>
      <c r="E40" s="40"/>
      <c r="F40" s="40"/>
      <c r="G40" s="40"/>
      <c r="H40" s="102"/>
    </row>
    <row r="41" spans="1:8" x14ac:dyDescent="0.3">
      <c r="A41" s="101"/>
      <c r="B41" s="41" t="s">
        <v>106</v>
      </c>
      <c r="C41" s="101"/>
      <c r="D41" s="43">
        <v>59.539216526022003</v>
      </c>
      <c r="E41" s="40"/>
      <c r="F41" s="40"/>
      <c r="G41" s="40"/>
      <c r="H41" s="102"/>
    </row>
    <row r="42" spans="1:8" ht="24.6" x14ac:dyDescent="0.3">
      <c r="A42" s="106" t="s">
        <v>92</v>
      </c>
      <c r="B42" s="100"/>
      <c r="C42" s="36"/>
      <c r="D42" s="42">
        <v>361.56212181772003</v>
      </c>
      <c r="E42" s="40"/>
      <c r="F42" s="40"/>
      <c r="G42" s="40"/>
      <c r="H42" s="46"/>
    </row>
    <row r="43" spans="1:8" x14ac:dyDescent="0.3">
      <c r="A43" s="101" t="s">
        <v>115</v>
      </c>
      <c r="B43" s="41" t="s">
        <v>103</v>
      </c>
      <c r="C43" s="36"/>
      <c r="D43" s="42">
        <v>0</v>
      </c>
      <c r="E43" s="40"/>
      <c r="F43" s="40"/>
      <c r="G43" s="40"/>
      <c r="H43" s="46"/>
    </row>
    <row r="44" spans="1:8" x14ac:dyDescent="0.3">
      <c r="A44" s="101"/>
      <c r="B44" s="41" t="s">
        <v>104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1"/>
      <c r="B45" s="41" t="s">
        <v>105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1"/>
      <c r="B46" s="41" t="s">
        <v>106</v>
      </c>
      <c r="C46" s="36"/>
      <c r="D46" s="42">
        <v>361.56212181772003</v>
      </c>
      <c r="E46" s="40"/>
      <c r="F46" s="40"/>
      <c r="G46" s="40"/>
      <c r="H46" s="46"/>
    </row>
    <row r="47" spans="1:8" x14ac:dyDescent="0.3">
      <c r="A47" s="103" t="s">
        <v>74</v>
      </c>
      <c r="B47" s="104"/>
      <c r="C47" s="101" t="s">
        <v>113</v>
      </c>
      <c r="D47" s="43">
        <v>361.56212181772003</v>
      </c>
      <c r="E47" s="40">
        <v>1</v>
      </c>
      <c r="F47" s="40" t="s">
        <v>112</v>
      </c>
      <c r="G47" s="43">
        <v>361.56212181772003</v>
      </c>
      <c r="H47" s="46"/>
    </row>
    <row r="48" spans="1:8" x14ac:dyDescent="0.3">
      <c r="A48" s="105">
        <v>1</v>
      </c>
      <c r="B48" s="41" t="s">
        <v>103</v>
      </c>
      <c r="C48" s="101"/>
      <c r="D48" s="43">
        <v>0</v>
      </c>
      <c r="E48" s="40"/>
      <c r="F48" s="40"/>
      <c r="G48" s="40"/>
      <c r="H48" s="102" t="s">
        <v>26</v>
      </c>
    </row>
    <row r="49" spans="1:8" x14ac:dyDescent="0.3">
      <c r="A49" s="101"/>
      <c r="B49" s="41" t="s">
        <v>104</v>
      </c>
      <c r="C49" s="101"/>
      <c r="D49" s="43">
        <v>0</v>
      </c>
      <c r="E49" s="40"/>
      <c r="F49" s="40"/>
      <c r="G49" s="40"/>
      <c r="H49" s="102"/>
    </row>
    <row r="50" spans="1:8" x14ac:dyDescent="0.3">
      <c r="A50" s="101"/>
      <c r="B50" s="41" t="s">
        <v>105</v>
      </c>
      <c r="C50" s="101"/>
      <c r="D50" s="43">
        <v>0</v>
      </c>
      <c r="E50" s="40"/>
      <c r="F50" s="40"/>
      <c r="G50" s="40"/>
      <c r="H50" s="102"/>
    </row>
    <row r="51" spans="1:8" x14ac:dyDescent="0.3">
      <c r="A51" s="101"/>
      <c r="B51" s="41" t="s">
        <v>106</v>
      </c>
      <c r="C51" s="101"/>
      <c r="D51" s="43">
        <v>361.56212181772003</v>
      </c>
      <c r="E51" s="40"/>
      <c r="F51" s="40"/>
      <c r="G51" s="40"/>
      <c r="H51" s="102"/>
    </row>
    <row r="52" spans="1:8" x14ac:dyDescent="0.3">
      <c r="A52" s="45"/>
      <c r="C52" s="45"/>
      <c r="D52" s="39"/>
      <c r="E52" s="39"/>
      <c r="F52" s="39"/>
      <c r="G52" s="39"/>
      <c r="H52" s="48"/>
    </row>
    <row r="54" spans="1:8" x14ac:dyDescent="0.3">
      <c r="A54" s="107" t="s">
        <v>116</v>
      </c>
      <c r="B54" s="107"/>
      <c r="C54" s="107"/>
      <c r="D54" s="107"/>
      <c r="E54" s="107"/>
      <c r="F54" s="107"/>
      <c r="G54" s="107"/>
      <c r="H54" s="107"/>
    </row>
    <row r="55" spans="1:8" x14ac:dyDescent="0.3">
      <c r="A55" s="107" t="s">
        <v>117</v>
      </c>
      <c r="B55" s="107"/>
      <c r="C55" s="107"/>
      <c r="D55" s="107"/>
      <c r="E55" s="107"/>
      <c r="F55" s="107"/>
      <c r="G55" s="107"/>
      <c r="H55" s="107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topLeftCell="B1"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118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3">
      <c r="A4" s="25" t="s">
        <v>127</v>
      </c>
      <c r="B4" s="26" t="s">
        <v>112</v>
      </c>
      <c r="C4" s="27">
        <v>1</v>
      </c>
      <c r="D4" s="27">
        <v>2270.0872739015999</v>
      </c>
      <c r="E4" s="26" t="s">
        <v>128</v>
      </c>
      <c r="F4" s="26"/>
      <c r="G4" s="27">
        <v>2270.0872739015999</v>
      </c>
      <c r="H4" s="28" t="s">
        <v>129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ОСР-1-1</vt:lpstr>
      <vt:lpstr>ОСР-1-2</vt:lpstr>
      <vt:lpstr>ОСР-1-12-01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2025-10-22T08:25:04Z</dcterms:modified>
  <cp:category/>
</cp:coreProperties>
</file>